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Hypothèses" sheetId="2" state="visible" r:id="rId2"/>
    <sheet xmlns:r="http://schemas.openxmlformats.org/officeDocument/2006/relationships" name="Plan de financement" sheetId="3" state="visible" r:id="rId3"/>
    <sheet xmlns:r="http://schemas.openxmlformats.org/officeDocument/2006/relationships" name="Année 1" sheetId="4" state="visible" r:id="rId4"/>
    <sheet xmlns:r="http://schemas.openxmlformats.org/officeDocument/2006/relationships" name="3 ans" sheetId="5" state="visible" r:id="rId5"/>
  </sheets>
  <definedNames/>
  <calcPr calcId="124519" fullCalcOnLoad="1"/>
</workbook>
</file>

<file path=xl/styles.xml><?xml version="1.0" encoding="utf-8"?>
<styleSheet xmlns="http://schemas.openxmlformats.org/spreadsheetml/2006/main">
  <numFmts count="3">
    <numFmt numFmtId="164" formatCode="#,##0.00 &quot;€&quot;"/>
    <numFmt numFmtId="165" formatCode="#,##0 &quot;€&quot;;[Red]-#,##0 &quot;€&quot;"/>
    <numFmt numFmtId="166" formatCode="0.0"/>
  </numFmts>
  <fonts count="7">
    <font>
      <name val="Calibri"/>
      <family val="2"/>
      <color theme="1"/>
      <sz val="11"/>
      <scheme val="minor"/>
    </font>
    <font>
      <b val="1"/>
      <color rgb="00221A4A"/>
      <sz val="16"/>
    </font>
    <font>
      <i val="1"/>
      <color rgb="006B6690"/>
      <sz val="10"/>
    </font>
    <font>
      <color rgb="00221A4A"/>
    </font>
    <font>
      <b val="1"/>
      <color rgb="00221A4A"/>
    </font>
    <font>
      <i val="1"/>
      <color rgb="006B6690"/>
    </font>
    <font>
      <b val="1"/>
      <color rgb="00FFFFFF"/>
    </font>
  </fonts>
  <fills count="6">
    <fill>
      <patternFill/>
    </fill>
    <fill>
      <patternFill patternType="gray125"/>
    </fill>
    <fill>
      <patternFill patternType="solid">
        <fgColor rgb="00FFF6CC"/>
      </patternFill>
    </fill>
    <fill>
      <patternFill patternType="solid">
        <fgColor rgb="00E9ECFF"/>
      </patternFill>
    </fill>
    <fill>
      <patternFill patternType="solid">
        <fgColor rgb="002A4BFF"/>
      </patternFill>
    </fill>
    <fill>
      <patternFill patternType="solid">
        <fgColor rgb="00F3F1FA"/>
      </patternFill>
    </fill>
  </fills>
  <borders count="2">
    <border>
      <left/>
      <right/>
      <top/>
      <bottom/>
      <diagonal/>
    </border>
    <border>
      <left style="thin">
        <color rgb="00D9D6E8"/>
      </left>
      <right style="thin">
        <color rgb="00D9D6E8"/>
      </right>
      <top style="thin">
        <color rgb="00D9D6E8"/>
      </top>
      <bottom style="thin">
        <color rgb="00D9D6E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wrapText="1"/>
    </xf>
    <xf numFmtId="0" fontId="0" fillId="2" borderId="0" pivotButton="0" quotePrefix="0" xfId="0"/>
    <xf numFmtId="0" fontId="3" fillId="0" borderId="0" applyAlignment="1" pivotButton="0" quotePrefix="0" xfId="0">
      <alignment vertical="center" wrapText="1"/>
    </xf>
    <xf numFmtId="0" fontId="3" fillId="2" borderId="1" pivotButton="0" quotePrefix="0" xfId="0"/>
    <xf numFmtId="0" fontId="4" fillId="3" borderId="0" applyAlignment="1" pivotButton="0" quotePrefix="0" xfId="0">
      <alignment vertical="center" wrapText="1"/>
    </xf>
    <xf numFmtId="0" fontId="0" fillId="3" borderId="0" pivotButton="0" quotePrefix="0" xfId="0"/>
    <xf numFmtId="1" fontId="3" fillId="2" borderId="1" pivotButton="0" quotePrefix="0" xfId="0"/>
    <xf numFmtId="0" fontId="5" fillId="0" borderId="0" pivotButton="0" quotePrefix="0" xfId="0"/>
    <xf numFmtId="164" fontId="3" fillId="2" borderId="1" pivotButton="0" quotePrefix="0" xfId="0"/>
    <xf numFmtId="9" fontId="3" fillId="2" borderId="1" pivotButton="0" quotePrefix="0" xfId="0"/>
    <xf numFmtId="165" fontId="3" fillId="2" borderId="1" pivotButton="0" quotePrefix="0" xfId="0"/>
    <xf numFmtId="165" fontId="4" fillId="0" borderId="1" pivotButton="0" quotePrefix="0" xfId="0"/>
    <xf numFmtId="3" fontId="3" fillId="0" borderId="1" pivotButton="0" quotePrefix="0" xfId="0"/>
    <xf numFmtId="165" fontId="3" fillId="0" borderId="1" pivotButton="0" quotePrefix="0" xfId="0"/>
    <xf numFmtId="9" fontId="4" fillId="0" borderId="1" pivotButton="0" quotePrefix="0" xfId="0"/>
    <xf numFmtId="166" fontId="3" fillId="0" borderId="1" pivotButton="0" quotePrefix="0" xfId="0"/>
    <xf numFmtId="0" fontId="6" fillId="4" borderId="0" pivotButton="0" quotePrefix="0" xfId="0"/>
    <xf numFmtId="0" fontId="0" fillId="4" borderId="0" pivotButton="0" quotePrefix="0" xfId="0"/>
    <xf numFmtId="0" fontId="4" fillId="0" borderId="0" pivotButton="0" quotePrefix="0" xfId="0"/>
    <xf numFmtId="10" fontId="3" fillId="2" borderId="1" pivotButton="0" quotePrefix="0" xfId="0"/>
    <xf numFmtId="0" fontId="5" fillId="0" borderId="0" applyAlignment="1" pivotButton="0" quotePrefix="0" xfId="0">
      <alignment wrapText="1"/>
    </xf>
    <xf numFmtId="0" fontId="6" fillId="4" borderId="0" applyAlignment="1" pivotButton="0" quotePrefix="0" xfId="0">
      <alignment horizontal="center"/>
    </xf>
    <xf numFmtId="9" fontId="0" fillId="0" borderId="1" pivotButton="0" quotePrefix="0" xfId="0"/>
    <xf numFmtId="3" fontId="0" fillId="0" borderId="1" pivotButton="0" quotePrefix="0" xfId="0"/>
    <xf numFmtId="0" fontId="4" fillId="0" borderId="0" applyAlignment="1" pivotButton="0" quotePrefix="0" xfId="0">
      <alignment vertical="center" wrapText="1"/>
    </xf>
    <xf numFmtId="165" fontId="0" fillId="0" borderId="1" pivotButton="0" quotePrefix="0" xfId="0"/>
    <xf numFmtId="165" fontId="4" fillId="5" borderId="1"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showGridLines="0" workbookViewId="0">
      <selection activeCell="A1" sqref="A1"/>
    </sheetView>
  </sheetViews>
  <sheetFormatPr baseColWidth="8" defaultRowHeight="15"/>
  <cols>
    <col width="110" customWidth="1" min="1" max="1"/>
  </cols>
  <sheetData>
    <row r="1">
      <c r="A1" s="1" t="inlineStr">
        <is>
          <t>Business plan d'un studio de cours collectifs</t>
        </is>
      </c>
    </row>
    <row r="2">
      <c r="A2" s="2" t="inlineStr">
        <is>
          <t>Modèle Brimly · brimly.fr/guides/business-plan-studio-pilates-yoga</t>
        </is>
      </c>
    </row>
    <row r="4">
      <c r="A4" s="3" t="inlineStr">
        <is>
          <t>1. Onglet « Hypothèses » : remplacez les valeurs des cases jaunes par celles de votre projet. Tout le reste se calcule.</t>
        </is>
      </c>
    </row>
    <row r="5">
      <c r="A5" s="3" t="inlineStr">
        <is>
          <t>2. Onglet « Plan de financement » : ce que coûte l'ouverture, et comment vous le financez (apport, prêts). Il doit être équilibré.</t>
        </is>
      </c>
    </row>
    <row r="6">
      <c r="A6" s="3" t="inlineStr">
        <is>
          <t>3. Onglet « Année 1 » : mois par mois, avec un remplissage qui monte progressivement. Surveillez la trésorerie : elle ne doit jamais passer sous zéro.</t>
        </is>
      </c>
    </row>
    <row r="7">
      <c r="A7" s="3" t="inlineStr">
        <is>
          <t>4. Onglet « 3 ans » : le compte de résultat simplifié et le point mort, à présenter à la banque.</t>
        </is>
      </c>
    </row>
    <row r="8">
      <c r="A8" s="3" t="inlineStr"/>
    </row>
    <row r="9">
      <c r="A9" s="3" t="inlineStr">
        <is>
          <t>Les montants sont hors taxes. Un mois compte 4 semaines de cours (prudent : les mois de 5 semaines sont une marge).</t>
        </is>
      </c>
    </row>
    <row r="10">
      <c r="A10" s="3" t="inlineStr">
        <is>
          <t>Les valeurs d'exemple (salle de 14 places, 20 cours par semaine) viennent des guides Brimly « Ouvrir un studio de yoga » et du calculateur de rentabilité.</t>
        </is>
      </c>
    </row>
    <row r="11">
      <c r="A11" s="3" t="inlineStr">
        <is>
          <t>Ce modèle ne remplace pas l'avis d'un expert-comptable : impôts, charges sociales, TVA et amortissements dépendent de votre statut.</t>
        </is>
      </c>
    </row>
    <row r="12">
      <c r="A12" s="3" t="inlineStr"/>
    </row>
    <row r="13">
      <c r="A13" s="3" t="inlineStr">
        <is>
          <t>Calculateur de rentabilité en ligne : https://brimly.fr/guides/calculateur-rentabilite-studio</t>
        </is>
      </c>
    </row>
    <row r="15">
      <c r="A15" s="4" t="inlineStr">
        <is>
          <t>Case jaune = à remplir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showGridLines="0" workbookViewId="0">
      <selection activeCell="A1" sqref="A1"/>
    </sheetView>
  </sheetViews>
  <sheetFormatPr baseColWidth="8" defaultRowHeight="15"/>
  <cols>
    <col width="52" customWidth="1" min="1" max="1"/>
    <col width="16" customWidth="1" min="2" max="2"/>
    <col width="60" customWidth="1" min="3" max="3"/>
  </cols>
  <sheetData>
    <row r="1">
      <c r="A1" s="1" t="inlineStr">
        <is>
          <t>Hypothèses</t>
        </is>
      </c>
    </row>
    <row r="2">
      <c r="A2" s="2" t="inlineStr">
        <is>
          <t>Cases jaunes : vos chiffres. Montants hors taxes.</t>
        </is>
      </c>
    </row>
    <row r="4">
      <c r="A4" s="5" t="inlineStr">
        <is>
          <t>Nom du studio</t>
        </is>
      </c>
      <c r="B4" s="6" t="inlineStr">
        <is>
          <t>Mon studio</t>
        </is>
      </c>
    </row>
    <row r="6">
      <c r="A6" s="7" t="inlineStr">
        <is>
          <t>L'activité</t>
        </is>
      </c>
      <c r="B6" s="8" t="n"/>
      <c r="C6" s="8" t="n"/>
    </row>
    <row r="7">
      <c r="A7" s="5" t="inlineStr">
        <is>
          <t>Places par cours (tapis, machines)</t>
        </is>
      </c>
      <c r="B7" s="9" t="n">
        <v>14</v>
      </c>
    </row>
    <row r="8">
      <c r="A8" s="5" t="inlineStr">
        <is>
          <t>Cours par semaine</t>
        </is>
      </c>
      <c r="B8" s="9" t="n">
        <v>20</v>
      </c>
    </row>
    <row r="9">
      <c r="A9" s="5" t="inlineStr">
        <is>
          <t>Semaines de cours par mois</t>
        </is>
      </c>
      <c r="B9" s="9" t="n">
        <v>4</v>
      </c>
      <c r="C9" s="10" t="inlineStr">
        <is>
          <t>4 = prudent</t>
        </is>
      </c>
    </row>
    <row r="10">
      <c r="A10" s="5" t="inlineStr">
        <is>
          <t>Prix moyen encaissé par présence</t>
        </is>
      </c>
      <c r="B10" s="11" t="n">
        <v>14</v>
      </c>
      <c r="C10" s="10" t="inlineStr">
        <is>
          <t>Cartes, abonnements et cours à l'unité confondus</t>
        </is>
      </c>
    </row>
    <row r="11">
      <c r="A11" s="5" t="inlineStr">
        <is>
          <t>Remplissage le 1er mois</t>
        </is>
      </c>
      <c r="B11" s="12" t="n">
        <v>0.3</v>
      </c>
      <c r="C11" s="10" t="inlineStr">
        <is>
          <t>Part des places occupées</t>
        </is>
      </c>
    </row>
    <row r="12">
      <c r="A12" s="5" t="inlineStr">
        <is>
          <t>Remplissage au 12e mois</t>
        </is>
      </c>
      <c r="B12" s="12" t="n">
        <v>0.55</v>
      </c>
      <c r="C12" s="10" t="inlineStr">
        <is>
          <t>Montée progressive entre les deux</t>
        </is>
      </c>
    </row>
    <row r="13">
      <c r="A13" s="5" t="inlineStr">
        <is>
          <t>Remplissage moyen en année 2</t>
        </is>
      </c>
      <c r="B13" s="12" t="n">
        <v>0.6</v>
      </c>
    </row>
    <row r="14">
      <c r="A14" s="5" t="inlineStr">
        <is>
          <t>Remplissage moyen en année 3</t>
        </is>
      </c>
      <c r="B14" s="12" t="n">
        <v>0.65</v>
      </c>
    </row>
    <row r="15">
      <c r="A15" s="5" t="inlineStr">
        <is>
          <t>Hausse des prix chaque année</t>
        </is>
      </c>
      <c r="B15" s="12" t="n">
        <v>0</v>
      </c>
    </row>
    <row r="17">
      <c r="A17" s="7" t="inlineStr">
        <is>
          <t>Les charges du mois</t>
        </is>
      </c>
      <c r="B17" s="8" t="n"/>
      <c r="C17" s="8" t="n"/>
    </row>
    <row r="18">
      <c r="A18" s="5" t="inlineStr">
        <is>
          <t>Coût d'un prof par cours</t>
        </is>
      </c>
      <c r="B18" s="11" t="n">
        <v>35</v>
      </c>
      <c r="C18" s="10" t="inlineStr">
        <is>
          <t>Ou 0 si vous donnez tous les cours</t>
        </is>
      </c>
    </row>
    <row r="19">
      <c r="A19" s="5" t="inlineStr">
        <is>
          <t>Loyer et charges locatives</t>
        </is>
      </c>
      <c r="B19" s="13" t="n">
        <v>1300</v>
      </c>
      <c r="C19" s="10" t="inlineStr">
        <is>
          <t>Exemple : environ 100 m²</t>
        </is>
      </c>
    </row>
    <row r="20">
      <c r="A20" s="5" t="inlineStr">
        <is>
          <t>Énergie (chauffage, électricité)</t>
        </is>
      </c>
      <c r="B20" s="13" t="n">
        <v>180</v>
      </c>
    </row>
    <row r="21">
      <c r="A21" s="5" t="inlineStr">
        <is>
          <t>Assurance (responsabilité civile pro, local)</t>
        </is>
      </c>
      <c r="B21" s="13" t="n">
        <v>60</v>
      </c>
    </row>
    <row r="22">
      <c r="A22" s="5" t="inlineStr">
        <is>
          <t>Logiciel de réservation</t>
        </is>
      </c>
      <c r="B22" s="13" t="n">
        <v>29</v>
      </c>
      <c r="C22" s="10" t="inlineStr">
        <is>
          <t>Brimly : 29 € par mois, sans commission</t>
        </is>
      </c>
    </row>
    <row r="23">
      <c r="A23" s="5" t="inlineStr">
        <is>
          <t>Expert-comptable</t>
        </is>
      </c>
      <c r="B23" s="13" t="n">
        <v>150</v>
      </c>
    </row>
    <row r="24">
      <c r="A24" s="5" t="inlineStr">
        <is>
          <t>Communication</t>
        </is>
      </c>
      <c r="B24" s="13" t="n">
        <v>200</v>
      </c>
    </row>
    <row r="25">
      <c r="A25" s="5" t="inlineStr">
        <is>
          <t>Renouvellement du matériel</t>
        </is>
      </c>
      <c r="B25" s="13" t="n">
        <v>81</v>
      </c>
    </row>
    <row r="26">
      <c r="A26" s="5" t="inlineStr">
        <is>
          <t>Divers (banque, frais de paiement, musique…)</t>
        </is>
      </c>
      <c r="B26" s="13" t="n">
        <v>150</v>
      </c>
    </row>
    <row r="27">
      <c r="A27" s="5" t="inlineStr">
        <is>
          <t>Total des charges fixes</t>
        </is>
      </c>
      <c r="B27" s="14">
        <f>SUM(B19:B26)</f>
        <v/>
      </c>
    </row>
    <row r="28">
      <c r="A28" s="5" t="inlineStr">
        <is>
          <t>Hausse des charges fixes chaque année</t>
        </is>
      </c>
      <c r="B28" s="12" t="n">
        <v>0.02</v>
      </c>
    </row>
    <row r="29">
      <c r="A29" s="5" t="inlineStr">
        <is>
          <t>Rémunération visée du gérant</t>
        </is>
      </c>
      <c r="B29" s="13" t="n">
        <v>1800</v>
      </c>
      <c r="C29" s="10" t="inlineStr">
        <is>
          <t>Ce que vous voulez vous verser chaque mois</t>
        </is>
      </c>
    </row>
    <row r="31">
      <c r="A31" s="7" t="inlineStr">
        <is>
          <t>Calculs</t>
        </is>
      </c>
      <c r="B31" s="8" t="n"/>
      <c r="C31" s="8" t="n"/>
    </row>
    <row r="32">
      <c r="A32" s="5" t="inlineStr">
        <is>
          <t>Places à vendre par mois</t>
        </is>
      </c>
      <c r="B32" s="15">
        <f>B7*B8*B9</f>
        <v/>
      </c>
    </row>
    <row r="33">
      <c r="A33" s="5" t="inlineStr">
        <is>
          <t>Cours par mois</t>
        </is>
      </c>
      <c r="B33" s="15">
        <f>B8*B9</f>
        <v/>
      </c>
    </row>
    <row r="34">
      <c r="A34" s="5" t="inlineStr">
        <is>
          <t>Coût des profs par mois</t>
        </is>
      </c>
      <c r="B34" s="16">
        <f>B33*B18</f>
        <v/>
      </c>
    </row>
    <row r="35">
      <c r="A35" s="5" t="inlineStr">
        <is>
          <t>Charges du mois sans rémunération</t>
        </is>
      </c>
      <c r="B35" s="16">
        <f>B27+B34</f>
        <v/>
      </c>
    </row>
    <row r="36">
      <c r="A36" s="5" t="inlineStr">
        <is>
          <t>Charges du mois avec rémunération</t>
        </is>
      </c>
      <c r="B36" s="16">
        <f>B35+B29</f>
        <v/>
      </c>
    </row>
    <row r="37">
      <c r="A37" s="5" t="inlineStr">
        <is>
          <t>Point mort : remplissage qui couvre les charges</t>
        </is>
      </c>
      <c r="B37" s="17">
        <f>IF(B32*B10=0,"—",B35/(B32*B10))</f>
        <v/>
      </c>
      <c r="C37" s="10" t="inlineStr">
        <is>
          <t>Sans vous verser de rémunération</t>
        </is>
      </c>
    </row>
    <row r="38">
      <c r="A38" s="5" t="inlineStr">
        <is>
          <t>Remplissage qui couvre aussi votre rémunération</t>
        </is>
      </c>
      <c r="B38" s="17">
        <f>IF(B32*B10=0,"—",B36/(B32*B10))</f>
        <v/>
      </c>
    </row>
    <row r="39">
      <c r="A39" s="5" t="inlineStr">
        <is>
          <t>Élèves par cours au point mort</t>
        </is>
      </c>
      <c r="B39" s="18">
        <f>IF(ISNUMBER(B37),B37*B7,"—")</f>
        <v/>
      </c>
    </row>
  </sheetData>
  <dataValidations count="6">
    <dataValidation sqref="B11" showDropDown="0" showInputMessage="0" showErrorMessage="0" allowBlank="0" error="Entrez un pourcentage entre 0 % et 100 %." type="decimal" operator="between">
      <formula1>0</formula1>
      <formula2>1</formula2>
    </dataValidation>
    <dataValidation sqref="B12" showDropDown="0" showInputMessage="0" showErrorMessage="0" allowBlank="0" error="Entrez un pourcentage entre 0 % et 100 %." type="decimal" operator="between">
      <formula1>0</formula1>
      <formula2>1</formula2>
    </dataValidation>
    <dataValidation sqref="B13" showDropDown="0" showInputMessage="0" showErrorMessage="0" allowBlank="0" error="Entrez un pourcentage entre 0 % et 100 %." type="decimal" operator="between">
      <formula1>0</formula1>
      <formula2>1</formula2>
    </dataValidation>
    <dataValidation sqref="B14" showDropDown="0" showInputMessage="0" showErrorMessage="0" allowBlank="0" error="Entrez un pourcentage entre 0 % et 100 %." type="decimal" operator="between">
      <formula1>0</formula1>
      <formula2>1</formula2>
    </dataValidation>
    <dataValidation sqref="B15" showDropDown="0" showInputMessage="0" showErrorMessage="0" allowBlank="0" error="Entrez un pourcentage entre 0 % et 100 %." type="decimal" operator="between">
      <formula1>0</formula1>
      <formula2>1</formula2>
    </dataValidation>
    <dataValidation sqref="B28" showDropDown="0" showInputMessage="0" showErrorMessage="0" allowBlank="0" error="Entrez un pourcentage entre 0 % et 100 %."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3"/>
  <sheetViews>
    <sheetView showGridLines="0" workbookViewId="0">
      <selection activeCell="A1" sqref="A1"/>
    </sheetView>
  </sheetViews>
  <sheetFormatPr baseColWidth="8" defaultRowHeight="15"/>
  <cols>
    <col width="46" customWidth="1" min="1" max="1"/>
    <col width="16" customWidth="1" min="2" max="2"/>
    <col width="46" customWidth="1" min="3" max="3"/>
    <col width="16" customWidth="1" min="4" max="4"/>
  </cols>
  <sheetData>
    <row r="1">
      <c r="A1" s="1" t="inlineStr">
        <is>
          <t>Plan de financement initial</t>
        </is>
      </c>
    </row>
    <row r="2">
      <c r="A2" s="2" t="inlineStr">
        <is>
          <t>Ce que coûte l'ouverture, et comment vous le financez. Les deux totaux doivent être égaux.</t>
        </is>
      </c>
    </row>
    <row r="4">
      <c r="A4" s="19" t="inlineStr">
        <is>
          <t>Besoins</t>
        </is>
      </c>
      <c r="B4" s="20" t="n"/>
      <c r="C4" s="19" t="inlineStr">
        <is>
          <t>Ressources</t>
        </is>
      </c>
      <c r="D4" s="20" t="n"/>
    </row>
    <row r="5">
      <c r="A5" s="5" t="inlineStr">
        <is>
          <t>Tapis professionnels (14)</t>
        </is>
      </c>
      <c r="B5" s="13" t="n">
        <v>1900</v>
      </c>
      <c r="C5" s="5" t="inlineStr">
        <is>
          <t>Apport personnel</t>
        </is>
      </c>
      <c r="D5" s="13" t="n">
        <v>8000</v>
      </c>
    </row>
    <row r="6">
      <c r="A6" s="5" t="inlineStr">
        <is>
          <t>Accessoires (briques, sangles, bolsters)</t>
        </is>
      </c>
      <c r="B6" s="13" t="n">
        <v>1400</v>
      </c>
      <c r="C6" s="5" t="inlineStr">
        <is>
          <t>Prêt d'honneur (à 0 %, à titre personnel)</t>
        </is>
      </c>
      <c r="D6" s="13" t="n">
        <v>8000</v>
      </c>
    </row>
    <row r="7">
      <c r="A7" s="5" t="inlineStr">
        <is>
          <t>Aménagement (sol, éclairage, sono, vestiaires)</t>
        </is>
      </c>
      <c r="B7" s="13" t="n">
        <v>8000</v>
      </c>
      <c r="C7" s="5" t="inlineStr">
        <is>
          <t>Prêt bancaire</t>
        </is>
      </c>
      <c r="D7" s="16">
        <f>B12-D5-D6</f>
        <v/>
      </c>
    </row>
    <row r="8">
      <c r="A8" s="5" t="inlineStr">
        <is>
          <t>Dépôt de garantie (3 mois de loyer)</t>
        </is>
      </c>
      <c r="B8" s="16">
        <f>3*'Hypothèses'!B19</f>
        <v/>
      </c>
    </row>
    <row r="9">
      <c r="A9" s="5" t="inlineStr">
        <is>
          <t>Frais de création et d'installation</t>
        </is>
      </c>
      <c r="B9" s="13" t="n">
        <v>600</v>
      </c>
    </row>
    <row r="10">
      <c r="A10" s="5" t="inlineStr">
        <is>
          <t>Communication de lancement</t>
        </is>
      </c>
      <c r="B10" s="13" t="n">
        <v>1000</v>
      </c>
    </row>
    <row r="11">
      <c r="A11" s="5" t="inlineStr">
        <is>
          <t>Trésorerie de démarrage (3 mois de charges)</t>
        </is>
      </c>
      <c r="B11" s="16">
        <f>3*'Hypothèses'!B35</f>
        <v/>
      </c>
    </row>
    <row r="12">
      <c r="A12" s="21" t="inlineStr">
        <is>
          <t>Total des besoins</t>
        </is>
      </c>
      <c r="B12" s="14">
        <f>SUM(B5:B11)</f>
        <v/>
      </c>
      <c r="C12" s="21" t="inlineStr">
        <is>
          <t>Total des ressources</t>
        </is>
      </c>
      <c r="D12" s="14">
        <f>SUM(D5:D7)</f>
        <v/>
      </c>
    </row>
    <row r="14">
      <c r="A14" t="inlineStr">
        <is>
          <t>Prêt bancaire : taux annuel</t>
        </is>
      </c>
      <c r="B14" s="22" t="n">
        <v>0.045</v>
      </c>
    </row>
    <row r="15">
      <c r="A15" t="inlineStr">
        <is>
          <t>Prêt bancaire : durée (mois)</t>
        </is>
      </c>
      <c r="B15" s="9" t="n">
        <v>60</v>
      </c>
    </row>
    <row r="16">
      <c r="A16" t="inlineStr">
        <is>
          <t>Mensualité du prêt bancaire</t>
        </is>
      </c>
      <c r="B16" s="14">
        <f>IF(D7&lt;=0,0,PMT(B14/12,B15,-D7))</f>
        <v/>
      </c>
    </row>
    <row r="17">
      <c r="A17" t="inlineStr">
        <is>
          <t>Prêt d'honneur : durée de remboursement (mois)</t>
        </is>
      </c>
      <c r="B17" s="9" t="n">
        <v>60</v>
      </c>
    </row>
    <row r="18">
      <c r="A18" t="inlineStr">
        <is>
          <t>Mensualité du prêt d'honneur</t>
        </is>
      </c>
      <c r="B18" s="14">
        <f>IF(B17&lt;=0,0,D6/B17)</f>
        <v/>
      </c>
    </row>
    <row r="19">
      <c r="A19" t="inlineStr">
        <is>
          <t>Durée d'amortissement du matériel et de l'aménagement (ans)</t>
        </is>
      </c>
      <c r="B19" s="9" t="n">
        <v>5</v>
      </c>
    </row>
    <row r="21">
      <c r="A21" s="23" t="inlineStr">
        <is>
          <t>Le prêt bancaire est calculé pour équilibrer le plan. Taux et durées : exemples, à remplacer par les offres reçues. Le prêt d'honneur est un prêt personnel au créateur, sans intérêts, qu'il apporte à l'entreprise.</t>
        </is>
      </c>
    </row>
    <row r="22"/>
    <row r="23"/>
  </sheetData>
  <mergeCells count="1">
    <mergeCell ref="A21:D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7"/>
  <sheetViews>
    <sheetView showGridLines="0" workbookViewId="0">
      <selection activeCell="A1" sqref="A1"/>
    </sheetView>
  </sheetViews>
  <sheetFormatPr baseColWidth="8" defaultRowHeight="15"/>
  <cols>
    <col width="3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s>
  <sheetData>
    <row r="1">
      <c r="A1" s="1" t="inlineStr">
        <is>
          <t>Année 1, mois par mois</t>
        </is>
      </c>
    </row>
    <row r="2">
      <c r="A2" s="2" t="inlineStr">
        <is>
          <t>Le remplissage monte du 1er au 12e mois (onglet Hypothèses).</t>
        </is>
      </c>
    </row>
    <row r="4">
      <c r="A4" s="19" t="inlineStr">
        <is>
          <t>Mois</t>
        </is>
      </c>
      <c r="B4" s="24" t="n">
        <v>1</v>
      </c>
      <c r="C4" s="24" t="n">
        <v>2</v>
      </c>
      <c r="D4" s="24" t="n">
        <v>3</v>
      </c>
      <c r="E4" s="24" t="n">
        <v>4</v>
      </c>
      <c r="F4" s="24" t="n">
        <v>5</v>
      </c>
      <c r="G4" s="24" t="n">
        <v>6</v>
      </c>
      <c r="H4" s="24" t="n">
        <v>7</v>
      </c>
      <c r="I4" s="24" t="n">
        <v>8</v>
      </c>
      <c r="J4" s="24" t="n">
        <v>9</v>
      </c>
      <c r="K4" s="24" t="n">
        <v>10</v>
      </c>
      <c r="L4" s="24" t="n">
        <v>11</v>
      </c>
      <c r="M4" s="24" t="n">
        <v>12</v>
      </c>
    </row>
    <row r="5">
      <c r="A5" s="5" t="inlineStr">
        <is>
          <t>Remplissage</t>
        </is>
      </c>
      <c r="B5" s="25">
        <f>'Hypothèses'!$B$11+('Hypothèses'!$B$12-'Hypothèses'!$B$11)*(1-1)/11</f>
        <v/>
      </c>
      <c r="C5" s="25">
        <f>'Hypothèses'!$B$11+('Hypothèses'!$B$12-'Hypothèses'!$B$11)*(2-1)/11</f>
        <v/>
      </c>
      <c r="D5" s="25">
        <f>'Hypothèses'!$B$11+('Hypothèses'!$B$12-'Hypothèses'!$B$11)*(3-1)/11</f>
        <v/>
      </c>
      <c r="E5" s="25">
        <f>'Hypothèses'!$B$11+('Hypothèses'!$B$12-'Hypothèses'!$B$11)*(4-1)/11</f>
        <v/>
      </c>
      <c r="F5" s="25">
        <f>'Hypothèses'!$B$11+('Hypothèses'!$B$12-'Hypothèses'!$B$11)*(5-1)/11</f>
        <v/>
      </c>
      <c r="G5" s="25">
        <f>'Hypothèses'!$B$11+('Hypothèses'!$B$12-'Hypothèses'!$B$11)*(6-1)/11</f>
        <v/>
      </c>
      <c r="H5" s="25">
        <f>'Hypothèses'!$B$11+('Hypothèses'!$B$12-'Hypothèses'!$B$11)*(7-1)/11</f>
        <v/>
      </c>
      <c r="I5" s="25">
        <f>'Hypothèses'!$B$11+('Hypothèses'!$B$12-'Hypothèses'!$B$11)*(8-1)/11</f>
        <v/>
      </c>
      <c r="J5" s="25">
        <f>'Hypothèses'!$B$11+('Hypothèses'!$B$12-'Hypothèses'!$B$11)*(9-1)/11</f>
        <v/>
      </c>
      <c r="K5" s="25">
        <f>'Hypothèses'!$B$11+('Hypothèses'!$B$12-'Hypothèses'!$B$11)*(10-1)/11</f>
        <v/>
      </c>
      <c r="L5" s="25">
        <f>'Hypothèses'!$B$11+('Hypothèses'!$B$12-'Hypothèses'!$B$11)*(11-1)/11</f>
        <v/>
      </c>
      <c r="M5" s="25">
        <f>'Hypothèses'!$B$11+('Hypothèses'!$B$12-'Hypothèses'!$B$11)*(12-1)/11</f>
        <v/>
      </c>
    </row>
    <row r="6">
      <c r="A6" s="5" t="inlineStr">
        <is>
          <t>Présences</t>
        </is>
      </c>
      <c r="B6" s="26">
        <f>'Hypothèses'!$B$32*B5</f>
        <v/>
      </c>
      <c r="C6" s="26">
        <f>'Hypothèses'!$B$32*C5</f>
        <v/>
      </c>
      <c r="D6" s="26">
        <f>'Hypothèses'!$B$32*D5</f>
        <v/>
      </c>
      <c r="E6" s="26">
        <f>'Hypothèses'!$B$32*E5</f>
        <v/>
      </c>
      <c r="F6" s="26">
        <f>'Hypothèses'!$B$32*F5</f>
        <v/>
      </c>
      <c r="G6" s="26">
        <f>'Hypothèses'!$B$32*G5</f>
        <v/>
      </c>
      <c r="H6" s="26">
        <f>'Hypothèses'!$B$32*H5</f>
        <v/>
      </c>
      <c r="I6" s="26">
        <f>'Hypothèses'!$B$32*I5</f>
        <v/>
      </c>
      <c r="J6" s="26">
        <f>'Hypothèses'!$B$32*J5</f>
        <v/>
      </c>
      <c r="K6" s="26">
        <f>'Hypothèses'!$B$32*K5</f>
        <v/>
      </c>
      <c r="L6" s="26">
        <f>'Hypothèses'!$B$32*L5</f>
        <v/>
      </c>
      <c r="M6" s="26">
        <f>'Hypothèses'!$B$32*M5</f>
        <v/>
      </c>
    </row>
    <row r="7">
      <c r="A7" s="27" t="inlineStr">
        <is>
          <t>Chiffre d'affaires</t>
        </is>
      </c>
      <c r="B7" s="28">
        <f>B6*'Hypothèses'!$B$10</f>
        <v/>
      </c>
      <c r="C7" s="28">
        <f>C6*'Hypothèses'!$B$10</f>
        <v/>
      </c>
      <c r="D7" s="28">
        <f>D6*'Hypothèses'!$B$10</f>
        <v/>
      </c>
      <c r="E7" s="28">
        <f>E6*'Hypothèses'!$B$10</f>
        <v/>
      </c>
      <c r="F7" s="28">
        <f>F6*'Hypothèses'!$B$10</f>
        <v/>
      </c>
      <c r="G7" s="28">
        <f>G6*'Hypothèses'!$B$10</f>
        <v/>
      </c>
      <c r="H7" s="28">
        <f>H6*'Hypothèses'!$B$10</f>
        <v/>
      </c>
      <c r="I7" s="28">
        <f>I6*'Hypothèses'!$B$10</f>
        <v/>
      </c>
      <c r="J7" s="28">
        <f>J6*'Hypothèses'!$B$10</f>
        <v/>
      </c>
      <c r="K7" s="28">
        <f>K6*'Hypothèses'!$B$10</f>
        <v/>
      </c>
      <c r="L7" s="28">
        <f>L6*'Hypothèses'!$B$10</f>
        <v/>
      </c>
      <c r="M7" s="28">
        <f>M6*'Hypothèses'!$B$10</f>
        <v/>
      </c>
    </row>
    <row r="8">
      <c r="A8" s="5" t="inlineStr">
        <is>
          <t>Profs</t>
        </is>
      </c>
      <c r="B8" s="28">
        <f>'Hypothèses'!$B$34</f>
        <v/>
      </c>
      <c r="C8" s="28">
        <f>'Hypothèses'!$B$34</f>
        <v/>
      </c>
      <c r="D8" s="28">
        <f>'Hypothèses'!$B$34</f>
        <v/>
      </c>
      <c r="E8" s="28">
        <f>'Hypothèses'!$B$34</f>
        <v/>
      </c>
      <c r="F8" s="28">
        <f>'Hypothèses'!$B$34</f>
        <v/>
      </c>
      <c r="G8" s="28">
        <f>'Hypothèses'!$B$34</f>
        <v/>
      </c>
      <c r="H8" s="28">
        <f>'Hypothèses'!$B$34</f>
        <v/>
      </c>
      <c r="I8" s="28">
        <f>'Hypothèses'!$B$34</f>
        <v/>
      </c>
      <c r="J8" s="28">
        <f>'Hypothèses'!$B$34</f>
        <v/>
      </c>
      <c r="K8" s="28">
        <f>'Hypothèses'!$B$34</f>
        <v/>
      </c>
      <c r="L8" s="28">
        <f>'Hypothèses'!$B$34</f>
        <v/>
      </c>
      <c r="M8" s="28">
        <f>'Hypothèses'!$B$34</f>
        <v/>
      </c>
    </row>
    <row r="9">
      <c r="A9" s="5" t="inlineStr">
        <is>
          <t>Charges fixes</t>
        </is>
      </c>
      <c r="B9" s="28">
        <f>'Hypothèses'!$B$27</f>
        <v/>
      </c>
      <c r="C9" s="28">
        <f>'Hypothèses'!$B$27</f>
        <v/>
      </c>
      <c r="D9" s="28">
        <f>'Hypothèses'!$B$27</f>
        <v/>
      </c>
      <c r="E9" s="28">
        <f>'Hypothèses'!$B$27</f>
        <v/>
      </c>
      <c r="F9" s="28">
        <f>'Hypothèses'!$B$27</f>
        <v/>
      </c>
      <c r="G9" s="28">
        <f>'Hypothèses'!$B$27</f>
        <v/>
      </c>
      <c r="H9" s="28">
        <f>'Hypothèses'!$B$27</f>
        <v/>
      </c>
      <c r="I9" s="28">
        <f>'Hypothèses'!$B$27</f>
        <v/>
      </c>
      <c r="J9" s="28">
        <f>'Hypothèses'!$B$27</f>
        <v/>
      </c>
      <c r="K9" s="28">
        <f>'Hypothèses'!$B$27</f>
        <v/>
      </c>
      <c r="L9" s="28">
        <f>'Hypothèses'!$B$27</f>
        <v/>
      </c>
      <c r="M9" s="28">
        <f>'Hypothèses'!$B$27</f>
        <v/>
      </c>
    </row>
    <row r="10">
      <c r="A10" s="5" t="inlineStr">
        <is>
          <t>Résultat avant rémunération</t>
        </is>
      </c>
      <c r="B10" s="28">
        <f>B7-B8-B9</f>
        <v/>
      </c>
      <c r="C10" s="28">
        <f>C7-C8-C9</f>
        <v/>
      </c>
      <c r="D10" s="28">
        <f>D7-D8-D9</f>
        <v/>
      </c>
      <c r="E10" s="28">
        <f>E7-E8-E9</f>
        <v/>
      </c>
      <c r="F10" s="28">
        <f>F7-F8-F9</f>
        <v/>
      </c>
      <c r="G10" s="28">
        <f>G7-G8-G9</f>
        <v/>
      </c>
      <c r="H10" s="28">
        <f>H7-H8-H9</f>
        <v/>
      </c>
      <c r="I10" s="28">
        <f>I7-I8-I9</f>
        <v/>
      </c>
      <c r="J10" s="28">
        <f>J7-J8-J9</f>
        <v/>
      </c>
      <c r="K10" s="28">
        <f>K7-K8-K9</f>
        <v/>
      </c>
      <c r="L10" s="28">
        <f>L7-L8-L9</f>
        <v/>
      </c>
      <c r="M10" s="28">
        <f>M7-M8-M9</f>
        <v/>
      </c>
    </row>
    <row r="11">
      <c r="A11" s="5" t="inlineStr">
        <is>
          <t>Rémunération du gérant</t>
        </is>
      </c>
      <c r="B11" s="28">
        <f>'Hypothèses'!$B$29</f>
        <v/>
      </c>
      <c r="C11" s="28">
        <f>'Hypothèses'!$B$29</f>
        <v/>
      </c>
      <c r="D11" s="28">
        <f>'Hypothèses'!$B$29</f>
        <v/>
      </c>
      <c r="E11" s="28">
        <f>'Hypothèses'!$B$29</f>
        <v/>
      </c>
      <c r="F11" s="28">
        <f>'Hypothèses'!$B$29</f>
        <v/>
      </c>
      <c r="G11" s="28">
        <f>'Hypothèses'!$B$29</f>
        <v/>
      </c>
      <c r="H11" s="28">
        <f>'Hypothèses'!$B$29</f>
        <v/>
      </c>
      <c r="I11" s="28">
        <f>'Hypothèses'!$B$29</f>
        <v/>
      </c>
      <c r="J11" s="28">
        <f>'Hypothèses'!$B$29</f>
        <v/>
      </c>
      <c r="K11" s="28">
        <f>'Hypothèses'!$B$29</f>
        <v/>
      </c>
      <c r="L11" s="28">
        <f>'Hypothèses'!$B$29</f>
        <v/>
      </c>
      <c r="M11" s="28">
        <f>'Hypothèses'!$B$29</f>
        <v/>
      </c>
    </row>
    <row r="12">
      <c r="A12" s="5" t="inlineStr">
        <is>
          <t>Remboursement des prêts</t>
        </is>
      </c>
      <c r="B12" s="28">
        <f>'Plan de financement'!$B$16+'Plan de financement'!$B$18</f>
        <v/>
      </c>
      <c r="C12" s="28">
        <f>'Plan de financement'!$B$16+'Plan de financement'!$B$18</f>
        <v/>
      </c>
      <c r="D12" s="28">
        <f>'Plan de financement'!$B$16+'Plan de financement'!$B$18</f>
        <v/>
      </c>
      <c r="E12" s="28">
        <f>'Plan de financement'!$B$16+'Plan de financement'!$B$18</f>
        <v/>
      </c>
      <c r="F12" s="28">
        <f>'Plan de financement'!$B$16+'Plan de financement'!$B$18</f>
        <v/>
      </c>
      <c r="G12" s="28">
        <f>'Plan de financement'!$B$16+'Plan de financement'!$B$18</f>
        <v/>
      </c>
      <c r="H12" s="28">
        <f>'Plan de financement'!$B$16+'Plan de financement'!$B$18</f>
        <v/>
      </c>
      <c r="I12" s="28">
        <f>'Plan de financement'!$B$16+'Plan de financement'!$B$18</f>
        <v/>
      </c>
      <c r="J12" s="28">
        <f>'Plan de financement'!$B$16+'Plan de financement'!$B$18</f>
        <v/>
      </c>
      <c r="K12" s="28">
        <f>'Plan de financement'!$B$16+'Plan de financement'!$B$18</f>
        <v/>
      </c>
      <c r="L12" s="28">
        <f>'Plan de financement'!$B$16+'Plan de financement'!$B$18</f>
        <v/>
      </c>
      <c r="M12" s="28">
        <f>'Plan de financement'!$B$16+'Plan de financement'!$B$18</f>
        <v/>
      </c>
    </row>
    <row r="13">
      <c r="A13" s="27" t="inlineStr">
        <is>
          <t>Trésorerie en fin de mois</t>
        </is>
      </c>
      <c r="B13" s="29">
        <f>'Plan de financement'!$B$11+B10-B11-B12</f>
        <v/>
      </c>
      <c r="C13" s="29">
        <f>B13+C10-C11-C12</f>
        <v/>
      </c>
      <c r="D13" s="29">
        <f>C13+D10-D11-D12</f>
        <v/>
      </c>
      <c r="E13" s="29">
        <f>D13+E10-E11-E12</f>
        <v/>
      </c>
      <c r="F13" s="29">
        <f>E13+F10-F11-F12</f>
        <v/>
      </c>
      <c r="G13" s="29">
        <f>F13+G10-G11-G12</f>
        <v/>
      </c>
      <c r="H13" s="29">
        <f>G13+H10-H11-H12</f>
        <v/>
      </c>
      <c r="I13" s="29">
        <f>H13+I10-I11-I12</f>
        <v/>
      </c>
      <c r="J13" s="29">
        <f>I13+J10-J11-J12</f>
        <v/>
      </c>
      <c r="K13" s="29">
        <f>J13+K10-K11-K12</f>
        <v/>
      </c>
      <c r="L13" s="29">
        <f>K13+L10-L11-L12</f>
        <v/>
      </c>
      <c r="M13" s="29">
        <f>L13+M10-M11-M12</f>
        <v/>
      </c>
    </row>
    <row r="15">
      <c r="A15" s="23" t="inlineStr">
        <is>
          <t>Trésorerie de départ = la trésorerie de démarrage du plan de financement. Si une case de la dernière ligne devient rouge (négative), il faut plus de trésorerie au départ, un remplissage plus rapide ou des charges plus basses.</t>
        </is>
      </c>
    </row>
    <row r="16"/>
    <row r="17"/>
  </sheetData>
  <mergeCells count="1">
    <mergeCell ref="A15:M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44" customWidth="1" min="1" max="1"/>
    <col width="15" customWidth="1" min="2" max="2"/>
    <col width="15" customWidth="1" min="3" max="3"/>
    <col width="15" customWidth="1" min="4" max="4"/>
  </cols>
  <sheetData>
    <row r="1">
      <c r="A1" s="1" t="inlineStr">
        <is>
          <t>Compte de résultat simplifié sur 3 ans</t>
        </is>
      </c>
    </row>
    <row r="2">
      <c r="A2" s="2" t="inlineStr">
        <is>
          <t>Avant impôt sur les bénéfices et charges sociales du dirigeant : à faire préciser par votre expert-comptable.</t>
        </is>
      </c>
    </row>
    <row r="4">
      <c r="A4" s="19" t="inlineStr"/>
      <c r="B4" s="19" t="inlineStr">
        <is>
          <t>Année 1</t>
        </is>
      </c>
      <c r="C4" s="19" t="inlineStr">
        <is>
          <t>Année 2</t>
        </is>
      </c>
      <c r="D4" s="19" t="inlineStr">
        <is>
          <t>Année 3</t>
        </is>
      </c>
    </row>
    <row r="5">
      <c r="A5" s="5" t="inlineStr">
        <is>
          <t>Remplissage moyen</t>
        </is>
      </c>
      <c r="B5" s="25">
        <f>AVERAGE('Année 1'!B5:M5)</f>
        <v/>
      </c>
      <c r="C5" s="25">
        <f>'Hypothèses'!B13</f>
        <v/>
      </c>
      <c r="D5" s="25">
        <f>'Hypothèses'!B14</f>
        <v/>
      </c>
    </row>
    <row r="6">
      <c r="A6" s="5" t="inlineStr">
        <is>
          <t>Présences</t>
        </is>
      </c>
      <c r="B6" s="26">
        <f>'Hypothèses'!$B$32*12*B5</f>
        <v/>
      </c>
      <c r="C6" s="26">
        <f>'Hypothèses'!$B$32*12*C5</f>
        <v/>
      </c>
      <c r="D6" s="26">
        <f>'Hypothèses'!$B$32*12*D5</f>
        <v/>
      </c>
    </row>
    <row r="7">
      <c r="A7" s="27" t="inlineStr">
        <is>
          <t>Chiffre d'affaires</t>
        </is>
      </c>
      <c r="B7" s="29">
        <f>B6*'Hypothèses'!$B$10*(1+'Hypothèses'!$B$15)^0</f>
        <v/>
      </c>
      <c r="C7" s="29">
        <f>C6*'Hypothèses'!$B$10*(1+'Hypothèses'!$B$15)^1</f>
        <v/>
      </c>
      <c r="D7" s="29">
        <f>D6*'Hypothèses'!$B$10*(1+'Hypothèses'!$B$15)^2</f>
        <v/>
      </c>
    </row>
    <row r="8">
      <c r="A8" s="5" t="inlineStr">
        <is>
          <t>Profs</t>
        </is>
      </c>
      <c r="B8" s="28">
        <f>'Hypothèses'!$B$34*12</f>
        <v/>
      </c>
      <c r="C8" s="28">
        <f>'Hypothèses'!$B$34*12</f>
        <v/>
      </c>
      <c r="D8" s="28">
        <f>'Hypothèses'!$B$34*12</f>
        <v/>
      </c>
    </row>
    <row r="9">
      <c r="A9" s="5" t="inlineStr">
        <is>
          <t>Charges fixes</t>
        </is>
      </c>
      <c r="B9" s="28">
        <f>'Hypothèses'!$B$27*12*(1+'Hypothèses'!$B$28)^0</f>
        <v/>
      </c>
      <c r="C9" s="28">
        <f>'Hypothèses'!$B$27*12*(1+'Hypothèses'!$B$28)^1</f>
        <v/>
      </c>
      <c r="D9" s="28">
        <f>'Hypothèses'!$B$27*12*(1+'Hypothèses'!$B$28)^2</f>
        <v/>
      </c>
    </row>
    <row r="10">
      <c r="A10" s="5" t="inlineStr">
        <is>
          <t>Résultat avant rémunération</t>
        </is>
      </c>
      <c r="B10" s="28">
        <f>B7-B8-B9</f>
        <v/>
      </c>
      <c r="C10" s="28">
        <f>C7-C8-C9</f>
        <v/>
      </c>
      <c r="D10" s="28">
        <f>D7-D8-D9</f>
        <v/>
      </c>
    </row>
    <row r="11">
      <c r="A11" s="5" t="inlineStr">
        <is>
          <t>Rémunération du gérant</t>
        </is>
      </c>
      <c r="B11" s="28">
        <f>'Hypothèses'!$B$29*12</f>
        <v/>
      </c>
      <c r="C11" s="28">
        <f>'Hypothèses'!$B$29*12</f>
        <v/>
      </c>
      <c r="D11" s="28">
        <f>'Hypothèses'!$B$29*12</f>
        <v/>
      </c>
    </row>
    <row r="12">
      <c r="A12" s="5" t="inlineStr">
        <is>
          <t>Intérêts du prêt bancaire (estimation)</t>
        </is>
      </c>
      <c r="B12" s="28">
        <f>IF('Plan de financement'!$D$7&lt;=0,0,-CUMIPMT('Plan de financement'!$B$14/12,'Plan de financement'!$B$15,'Plan de financement'!$D$7,1,MIN(12,'Plan de financement'!$B$15),0))</f>
        <v/>
      </c>
      <c r="C12" s="28">
        <f>IF('Plan de financement'!$D$7&lt;=0,0,-CUMIPMT('Plan de financement'!$B$14/12,'Plan de financement'!$B$15,'Plan de financement'!$D$7,13,MIN(24,'Plan de financement'!$B$15),0))</f>
        <v/>
      </c>
      <c r="D12" s="28">
        <f>IF('Plan de financement'!$D$7&lt;=0,0,-CUMIPMT('Plan de financement'!$B$14/12,'Plan de financement'!$B$15,'Plan de financement'!$D$7,25,MIN(36,'Plan de financement'!$B$15),0))</f>
        <v/>
      </c>
    </row>
    <row r="13">
      <c r="A13" s="5" t="inlineStr">
        <is>
          <t>Amortissements</t>
        </is>
      </c>
      <c r="B13" s="28">
        <f>IF('Plan de financement'!$B$19&lt;=0,0,('Plan de financement'!B6+'Plan de financement'!B7+'Plan de financement'!B8)/'Plan de financement'!$B$19)</f>
        <v/>
      </c>
      <c r="C13" s="28">
        <f>IF('Plan de financement'!$B$19&lt;=0,0,('Plan de financement'!B6+'Plan de financement'!B7+'Plan de financement'!B8)/'Plan de financement'!$B$19)</f>
        <v/>
      </c>
      <c r="D13" s="28">
        <f>IF('Plan de financement'!$B$19&lt;=0,0,('Plan de financement'!B6+'Plan de financement'!B7+'Plan de financement'!B8)/'Plan de financement'!$B$19)</f>
        <v/>
      </c>
    </row>
    <row r="14">
      <c r="A14" s="27" t="inlineStr">
        <is>
          <t>Résultat avant impôt</t>
        </is>
      </c>
      <c r="B14" s="29">
        <f>B10-B11-B12-B13</f>
        <v/>
      </c>
      <c r="C14" s="29">
        <f>C10-C11-C12-C13</f>
        <v/>
      </c>
      <c r="D14" s="29">
        <f>D10-D11-D12-D13</f>
        <v/>
      </c>
    </row>
    <row r="16">
      <c r="A16" s="3" t="inlineStr">
        <is>
          <t>Point mort (remplissage qui couvre les charges, sans rémunération)</t>
        </is>
      </c>
      <c r="B16" s="30">
        <f>'Hypothèses'!B37</f>
        <v/>
      </c>
    </row>
    <row r="17">
      <c r="A17" s="3" t="inlineStr">
        <is>
          <t>Remplissage qui couvre aussi la rémunération du gérant</t>
        </is>
      </c>
      <c r="B17" s="30">
        <f>'Hypothèses'!B38</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2026-10-21T15:42:52Z</dcterms:created>
  <dcterms:modified xmlns:dcterms="http://purl.org/dc/terms/" xmlns:xsi="http://www.w3.org/2001/XMLSchema-instance" xsi:type="dcterms:W3CDTF">2026-10-21T15:42:52Z</dcterms:modified>
</cp:coreProperties>
</file>